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dmin2\PREGÃO\2018\12-2018-Pregão CONVENIO CELESC\"/>
    </mc:Choice>
  </mc:AlternateContent>
  <bookViews>
    <workbookView xWindow="0" yWindow="0" windowWidth="28800" windowHeight="12210" activeTab="1"/>
  </bookViews>
  <sheets>
    <sheet name="ANEXO IV" sheetId="1" r:id="rId1"/>
    <sheet name="ANEXO III" sheetId="2" r:id="rId2"/>
  </sheets>
  <externalReferences>
    <externalReference r:id="rId3"/>
  </externalReferences>
  <definedNames>
    <definedName name="_xlnm.Print_Area" localSheetId="1">'ANEXO III'!$A$1:$L$11</definedName>
    <definedName name="_xlnm.Print_Area" localSheetId="0">'ANEXO IV'!$A$1:$F$48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2" l="1"/>
  <c r="C9" i="2"/>
  <c r="L9" i="2" s="1"/>
  <c r="J8" i="2"/>
  <c r="I8" i="2"/>
  <c r="K7" i="2"/>
  <c r="K6" i="2"/>
  <c r="J6" i="2"/>
  <c r="I6" i="2"/>
  <c r="H6" i="2"/>
  <c r="G6" i="2"/>
  <c r="F6" i="2"/>
  <c r="K5" i="2"/>
  <c r="J5" i="2"/>
  <c r="I5" i="2"/>
  <c r="H5" i="2"/>
  <c r="H10" i="2" s="1"/>
  <c r="G5" i="2"/>
  <c r="F5" i="2"/>
  <c r="F4" i="2"/>
  <c r="F10" i="2" s="1"/>
  <c r="K3" i="2"/>
  <c r="E3" i="2"/>
  <c r="D3" i="2"/>
  <c r="D10" i="2" s="1"/>
  <c r="C3" i="2"/>
  <c r="C10" i="2" s="1"/>
  <c r="C11" i="2" s="1"/>
  <c r="D11" i="2" s="1"/>
  <c r="E11" i="2" s="1"/>
  <c r="F11" i="2" s="1"/>
  <c r="J10" i="2" l="1"/>
  <c r="L6" i="2"/>
  <c r="G10" i="2"/>
  <c r="K8" i="2"/>
  <c r="K10" i="2" s="1"/>
  <c r="G11" i="2"/>
  <c r="H11" i="2" s="1"/>
  <c r="I11" i="2" s="1"/>
  <c r="J11" i="2" s="1"/>
  <c r="I10" i="2"/>
  <c r="L3" i="2"/>
  <c r="L5" i="2"/>
  <c r="F47" i="1"/>
  <c r="F46" i="1" s="1"/>
  <c r="F45" i="1"/>
  <c r="F44" i="1"/>
  <c r="F43" i="1" s="1"/>
  <c r="F36" i="1"/>
  <c r="F37" i="1"/>
  <c r="F38" i="1"/>
  <c r="F39" i="1"/>
  <c r="F34" i="1" s="1"/>
  <c r="F40" i="1"/>
  <c r="F41" i="1"/>
  <c r="F42" i="1"/>
  <c r="F35" i="1"/>
  <c r="F33" i="1"/>
  <c r="F28" i="1" s="1"/>
  <c r="F32" i="1"/>
  <c r="F31" i="1"/>
  <c r="F30" i="1"/>
  <c r="F29" i="1"/>
  <c r="F27" i="1"/>
  <c r="F26" i="1"/>
  <c r="F25" i="1"/>
  <c r="F24" i="1"/>
  <c r="F18" i="1"/>
  <c r="F19" i="1"/>
  <c r="F20" i="1"/>
  <c r="F21" i="1"/>
  <c r="F22" i="1"/>
  <c r="F17" i="1"/>
  <c r="F12" i="1"/>
  <c r="F13" i="1"/>
  <c r="F14" i="1"/>
  <c r="F11" i="1"/>
  <c r="F7" i="1"/>
  <c r="F8" i="1"/>
  <c r="F9" i="1"/>
  <c r="F6" i="1"/>
  <c r="F5" i="1"/>
  <c r="F4" i="1" s="1"/>
  <c r="K11" i="2" l="1"/>
  <c r="L10" i="2"/>
  <c r="L11" i="2" s="1"/>
  <c r="F16" i="1"/>
  <c r="F23" i="1"/>
  <c r="F15" i="1" s="1"/>
  <c r="F10" i="1"/>
  <c r="F48" i="1" s="1"/>
</calcChain>
</file>

<file path=xl/sharedStrings.xml><?xml version="1.0" encoding="utf-8"?>
<sst xmlns="http://schemas.openxmlformats.org/spreadsheetml/2006/main" count="255" uniqueCount="109">
  <si>
    <t>Item</t>
  </si>
  <si>
    <t>Descrição</t>
  </si>
  <si>
    <t>Unid.</t>
  </si>
  <si>
    <t>Placa Informativa</t>
  </si>
  <si>
    <t>Folders Orientativos</t>
  </si>
  <si>
    <t>Adesivos para interruptores e monitores</t>
  </si>
  <si>
    <t>Adesivos ou placas para identificação dos eq. eficientizados</t>
  </si>
  <si>
    <t>Vídeo do projeto</t>
  </si>
  <si>
    <t>un</t>
  </si>
  <si>
    <t>Quant.</t>
  </si>
  <si>
    <t>1.1</t>
  </si>
  <si>
    <t>1.2</t>
  </si>
  <si>
    <t>1.3</t>
  </si>
  <si>
    <t>1.4</t>
  </si>
  <si>
    <t>1.5</t>
  </si>
  <si>
    <t>Valor unit. (R$)</t>
  </si>
  <si>
    <t>Valor Total (R$)</t>
  </si>
  <si>
    <t>2.1</t>
  </si>
  <si>
    <t>2.2</t>
  </si>
  <si>
    <t>2.3</t>
  </si>
  <si>
    <t>2.4</t>
  </si>
  <si>
    <t>Descarte</t>
  </si>
  <si>
    <t>Luminária de IP para lâmpada de descarga</t>
  </si>
  <si>
    <t>Lâmpada de descarga</t>
  </si>
  <si>
    <t>Reator para lâmpada de descarga</t>
  </si>
  <si>
    <t>Braço de IP</t>
  </si>
  <si>
    <t>M&amp;V</t>
  </si>
  <si>
    <t>3.1</t>
  </si>
  <si>
    <t>Período de Referência</t>
  </si>
  <si>
    <t>3.1.1</t>
  </si>
  <si>
    <t>Luminária de IP com lâmpada vapor de mercúrio 80W</t>
  </si>
  <si>
    <t>Luminária de IP com lâmpada vapor de mercúrio 250W</t>
  </si>
  <si>
    <t>Luminária de IP com lâmpada vapor de sódio 70W</t>
  </si>
  <si>
    <t>Luminária de IP com lâmpada vapor de sódio 150W</t>
  </si>
  <si>
    <t>Luminária de IP com lâmpada vapor de sódio 250W</t>
  </si>
  <si>
    <t>Luminária de IP com lâmpada vapor de sódio 400W</t>
  </si>
  <si>
    <t>3.1.2</t>
  </si>
  <si>
    <t>3.1.3</t>
  </si>
  <si>
    <t>3.1.4</t>
  </si>
  <si>
    <t>3.1.5</t>
  </si>
  <si>
    <t>3.1.6</t>
  </si>
  <si>
    <t>pt</t>
  </si>
  <si>
    <t>3.2</t>
  </si>
  <si>
    <t>3.2.1</t>
  </si>
  <si>
    <t>3.2.2</t>
  </si>
  <si>
    <t>3.2.3</t>
  </si>
  <si>
    <t>3.2.4</t>
  </si>
  <si>
    <t>Luminária a LED 40 W</t>
  </si>
  <si>
    <t>Luminária a LED 80 W</t>
  </si>
  <si>
    <t>Luminária a LED 120 W</t>
  </si>
  <si>
    <t>Luminária a LED 200 W</t>
  </si>
  <si>
    <t>4.1</t>
  </si>
  <si>
    <t>4.2</t>
  </si>
  <si>
    <t>4.3</t>
  </si>
  <si>
    <t>4.4</t>
  </si>
  <si>
    <t>Instrutor</t>
  </si>
  <si>
    <t>Coffe Break</t>
  </si>
  <si>
    <t>Elaboração de apostilas</t>
  </si>
  <si>
    <t>Impressão e encadernação de apostilas</t>
  </si>
  <si>
    <t>Elaboração de relatório</t>
  </si>
  <si>
    <t>4.5</t>
  </si>
  <si>
    <t>Treinamento e Capacitação</t>
  </si>
  <si>
    <t>Descarte de Materiais</t>
  </si>
  <si>
    <t>Materiais e Equipamentos</t>
  </si>
  <si>
    <t>5.1</t>
  </si>
  <si>
    <t>5.2</t>
  </si>
  <si>
    <t>5.3</t>
  </si>
  <si>
    <t>5.4</t>
  </si>
  <si>
    <t>5.5</t>
  </si>
  <si>
    <t>Braço de Iluminação Pública - 1,50 metros</t>
  </si>
  <si>
    <t>Braço de Iluminação Pública - 3,00 metros</t>
  </si>
  <si>
    <t>Cabo de cobre unipolar, isolado para 450/750V, 2,5mm².</t>
  </si>
  <si>
    <t xml:space="preserve"> </t>
  </si>
  <si>
    <t>Acessórios</t>
  </si>
  <si>
    <t>5.6</t>
  </si>
  <si>
    <t>5.7</t>
  </si>
  <si>
    <t>5.8</t>
  </si>
  <si>
    <t>cj</t>
  </si>
  <si>
    <t>m</t>
  </si>
  <si>
    <t>Mão de Obra</t>
  </si>
  <si>
    <t>6.1</t>
  </si>
  <si>
    <t>Remoção de luminária em braço de ip</t>
  </si>
  <si>
    <t>instalação de luminária led para ip em braço de ip</t>
  </si>
  <si>
    <t>6.2</t>
  </si>
  <si>
    <t>Outros Custos Diretos</t>
  </si>
  <si>
    <t>7.1</t>
  </si>
  <si>
    <t>Transporte das Equipes de Campo</t>
  </si>
  <si>
    <t>Total</t>
  </si>
  <si>
    <t>Medições e Verificação de consumo e demanda – Inicial</t>
  </si>
  <si>
    <t>Mês 1</t>
  </si>
  <si>
    <t xml:space="preserve">Aquisição dos materiais e equipamentos </t>
  </si>
  <si>
    <t>Mês 2</t>
  </si>
  <si>
    <t>Mês 3</t>
  </si>
  <si>
    <t>Mês 4</t>
  </si>
  <si>
    <t>Mês 5</t>
  </si>
  <si>
    <t>Mês 6</t>
  </si>
  <si>
    <t>Mês 7</t>
  </si>
  <si>
    <t>Mês 8</t>
  </si>
  <si>
    <t>Marketing (Divulgação)</t>
  </si>
  <si>
    <t>Mês 9</t>
  </si>
  <si>
    <t>Medições e Verificação de consumo e demanda – Final</t>
  </si>
  <si>
    <t>Atividade</t>
  </si>
  <si>
    <t>Supervisão e execução do projeto</t>
  </si>
  <si>
    <t>Total mensal</t>
  </si>
  <si>
    <t>Total acumulado</t>
  </si>
  <si>
    <t>Período Pós-Retrofit</t>
  </si>
  <si>
    <t xml:space="preserve">ANEXO IV - PLANILHA ORÇAMENTÁRIA </t>
  </si>
  <si>
    <t>ANEXO III - CRONOGRAMA FÍSICO-FINANCEIRO</t>
  </si>
  <si>
    <t>Mês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</si>
</sst>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&quot;R$&quot;\ * #,##0.00_-;\-&quot;R$&quot;\ * #,##0.00_-;_-&quot;R$&quot;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vertical="center"/>
    </xf>
    <xf numFmtId="3" fontId="0" fillId="0" borderId="0" xfId="0" applyNumberFormat="1" applyAlignment="1">
      <alignment vertic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/>
    </xf>
    <xf numFmtId="4" fontId="0" fillId="2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4" fontId="4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4" fillId="0" borderId="1" xfId="1" applyFont="1" applyBorder="1"/>
    <xf numFmtId="4" fontId="4" fillId="0" borderId="1" xfId="0" applyNumberFormat="1" applyFont="1" applyBorder="1"/>
    <xf numFmtId="0" fontId="3" fillId="0" borderId="1" xfId="0" applyFont="1" applyBorder="1" applyAlignment="1">
      <alignment horizontal="left"/>
    </xf>
    <xf numFmtId="164" fontId="3" fillId="0" borderId="1" xfId="1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/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PM%20Sto%20Amaro/FINAL/Augusto/Or&#231;amento%20e%20Cronograma%20Sto%20Amaro%20R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ronograma"/>
    </sheetNames>
    <sheetDataSet>
      <sheetData sheetId="0">
        <row r="3">
          <cell r="F3">
            <v>9307.8100000000013</v>
          </cell>
        </row>
        <row r="9">
          <cell r="F9">
            <v>93785.45</v>
          </cell>
        </row>
        <row r="15">
          <cell r="F15">
            <v>31371.299999999996</v>
          </cell>
        </row>
        <row r="22">
          <cell r="F22">
            <v>20991.66</v>
          </cell>
        </row>
        <row r="27">
          <cell r="F27">
            <v>10341.25</v>
          </cell>
        </row>
        <row r="33">
          <cell r="F33">
            <v>2173787.7999999998</v>
          </cell>
        </row>
        <row r="42">
          <cell r="F42">
            <v>125964.29999999999</v>
          </cell>
        </row>
        <row r="45">
          <cell r="F45">
            <v>3669.33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35"/>
  <sheetViews>
    <sheetView workbookViewId="0">
      <selection activeCell="A2" sqref="A2:F2"/>
    </sheetView>
  </sheetViews>
  <sheetFormatPr defaultRowHeight="15" x14ac:dyDescent="0.25"/>
  <cols>
    <col min="1" max="1" width="9.140625" style="2"/>
    <col min="2" max="2" width="55.5703125" style="1" customWidth="1"/>
    <col min="3" max="4" width="9.140625" style="2"/>
    <col min="5" max="5" width="10.28515625" style="2" bestFit="1" customWidth="1"/>
    <col min="6" max="6" width="11.7109375" style="1" bestFit="1" customWidth="1"/>
    <col min="7" max="16384" width="9.140625" style="1"/>
  </cols>
  <sheetData>
    <row r="2" spans="1:6" x14ac:dyDescent="0.25">
      <c r="A2" s="23" t="s">
        <v>106</v>
      </c>
      <c r="B2" s="24"/>
      <c r="C2" s="24"/>
      <c r="D2" s="24"/>
      <c r="E2" s="24"/>
      <c r="F2" s="25"/>
    </row>
    <row r="3" spans="1:6" ht="30" x14ac:dyDescent="0.25">
      <c r="A3" s="5" t="s">
        <v>0</v>
      </c>
      <c r="B3" s="6" t="s">
        <v>1</v>
      </c>
      <c r="C3" s="5" t="s">
        <v>2</v>
      </c>
      <c r="D3" s="5" t="s">
        <v>9</v>
      </c>
      <c r="E3" s="7" t="s">
        <v>15</v>
      </c>
      <c r="F3" s="7" t="s">
        <v>16</v>
      </c>
    </row>
    <row r="4" spans="1:6" x14ac:dyDescent="0.25">
      <c r="A4" s="19">
        <v>1</v>
      </c>
      <c r="B4" s="20" t="s">
        <v>98</v>
      </c>
      <c r="C4" s="19"/>
      <c r="D4" s="19"/>
      <c r="E4" s="19"/>
      <c r="F4" s="21">
        <f>SUM(F5:F9)</f>
        <v>9307.8100000000013</v>
      </c>
    </row>
    <row r="5" spans="1:6" x14ac:dyDescent="0.25">
      <c r="A5" s="11" t="s">
        <v>10</v>
      </c>
      <c r="B5" s="12" t="s">
        <v>3</v>
      </c>
      <c r="C5" s="11" t="s">
        <v>8</v>
      </c>
      <c r="D5" s="11">
        <v>1</v>
      </c>
      <c r="E5" s="13">
        <v>1635.85</v>
      </c>
      <c r="F5" s="13">
        <f>D5*E5</f>
        <v>1635.85</v>
      </c>
    </row>
    <row r="6" spans="1:6" x14ac:dyDescent="0.25">
      <c r="A6" s="11" t="s">
        <v>11</v>
      </c>
      <c r="B6" s="12" t="s">
        <v>4</v>
      </c>
      <c r="C6" s="11" t="s">
        <v>8</v>
      </c>
      <c r="D6" s="14">
        <v>1300</v>
      </c>
      <c r="E6" s="13">
        <v>0.33</v>
      </c>
      <c r="F6" s="13">
        <f t="shared" ref="F6:F9" si="0">D6*E6</f>
        <v>429</v>
      </c>
    </row>
    <row r="7" spans="1:6" x14ac:dyDescent="0.25">
      <c r="A7" s="11" t="s">
        <v>12</v>
      </c>
      <c r="B7" s="12" t="s">
        <v>5</v>
      </c>
      <c r="C7" s="11" t="s">
        <v>8</v>
      </c>
      <c r="D7" s="14">
        <v>2600</v>
      </c>
      <c r="E7" s="13">
        <v>0.75</v>
      </c>
      <c r="F7" s="13">
        <f t="shared" si="0"/>
        <v>1950</v>
      </c>
    </row>
    <row r="8" spans="1:6" x14ac:dyDescent="0.25">
      <c r="A8" s="11" t="s">
        <v>13</v>
      </c>
      <c r="B8" s="12" t="s">
        <v>6</v>
      </c>
      <c r="C8" s="11" t="s">
        <v>8</v>
      </c>
      <c r="D8" s="14">
        <v>2255</v>
      </c>
      <c r="E8" s="13">
        <v>1.62</v>
      </c>
      <c r="F8" s="13">
        <f t="shared" si="0"/>
        <v>3653.1000000000004</v>
      </c>
    </row>
    <row r="9" spans="1:6" x14ac:dyDescent="0.25">
      <c r="A9" s="11" t="s">
        <v>14</v>
      </c>
      <c r="B9" s="12" t="s">
        <v>7</v>
      </c>
      <c r="C9" s="11" t="s">
        <v>8</v>
      </c>
      <c r="D9" s="11">
        <v>1</v>
      </c>
      <c r="E9" s="13">
        <v>1639.86</v>
      </c>
      <c r="F9" s="13">
        <f t="shared" si="0"/>
        <v>1639.86</v>
      </c>
    </row>
    <row r="10" spans="1:6" x14ac:dyDescent="0.25">
      <c r="A10" s="19">
        <v>2</v>
      </c>
      <c r="B10" s="20" t="s">
        <v>62</v>
      </c>
      <c r="C10" s="19"/>
      <c r="D10" s="19"/>
      <c r="E10" s="22"/>
      <c r="F10" s="21">
        <f>SUM(F11:F14)</f>
        <v>93785.45</v>
      </c>
    </row>
    <row r="11" spans="1:6" x14ac:dyDescent="0.25">
      <c r="A11" s="11" t="s">
        <v>17</v>
      </c>
      <c r="B11" s="12" t="s">
        <v>22</v>
      </c>
      <c r="C11" s="11" t="s">
        <v>8</v>
      </c>
      <c r="D11" s="14">
        <v>2255</v>
      </c>
      <c r="E11" s="13">
        <v>4.49</v>
      </c>
      <c r="F11" s="13">
        <f>D11*E11</f>
        <v>10124.950000000001</v>
      </c>
    </row>
    <row r="12" spans="1:6" x14ac:dyDescent="0.25">
      <c r="A12" s="11" t="s">
        <v>18</v>
      </c>
      <c r="B12" s="12" t="s">
        <v>23</v>
      </c>
      <c r="C12" s="11" t="s">
        <v>8</v>
      </c>
      <c r="D12" s="14">
        <v>2255</v>
      </c>
      <c r="E12" s="13">
        <v>2.44</v>
      </c>
      <c r="F12" s="13">
        <f t="shared" ref="F12:F14" si="1">D12*E12</f>
        <v>5502.2</v>
      </c>
    </row>
    <row r="13" spans="1:6" x14ac:dyDescent="0.25">
      <c r="A13" s="11" t="s">
        <v>19</v>
      </c>
      <c r="B13" s="12" t="s">
        <v>24</v>
      </c>
      <c r="C13" s="11" t="s">
        <v>8</v>
      </c>
      <c r="D13" s="14">
        <v>2255</v>
      </c>
      <c r="E13" s="13">
        <v>10.62</v>
      </c>
      <c r="F13" s="13">
        <f t="shared" si="1"/>
        <v>23948.1</v>
      </c>
    </row>
    <row r="14" spans="1:6" x14ac:dyDescent="0.25">
      <c r="A14" s="11" t="s">
        <v>20</v>
      </c>
      <c r="B14" s="12" t="s">
        <v>25</v>
      </c>
      <c r="C14" s="11" t="s">
        <v>8</v>
      </c>
      <c r="D14" s="14">
        <v>2255</v>
      </c>
      <c r="E14" s="13">
        <v>24.04</v>
      </c>
      <c r="F14" s="13">
        <f t="shared" si="1"/>
        <v>54210.2</v>
      </c>
    </row>
    <row r="15" spans="1:6" x14ac:dyDescent="0.25">
      <c r="A15" s="19">
        <v>3</v>
      </c>
      <c r="B15" s="20" t="s">
        <v>26</v>
      </c>
      <c r="C15" s="19"/>
      <c r="D15" s="19"/>
      <c r="E15" s="22"/>
      <c r="F15" s="21">
        <f>F16+F23</f>
        <v>52362.959999999992</v>
      </c>
    </row>
    <row r="16" spans="1:6" x14ac:dyDescent="0.25">
      <c r="A16" s="16" t="s">
        <v>27</v>
      </c>
      <c r="B16" s="17" t="s">
        <v>28</v>
      </c>
      <c r="C16" s="16"/>
      <c r="D16" s="16"/>
      <c r="E16" s="15"/>
      <c r="F16" s="18">
        <f>SUM(F17:F22)</f>
        <v>31371.299999999996</v>
      </c>
    </row>
    <row r="17" spans="1:6" x14ac:dyDescent="0.25">
      <c r="A17" s="11" t="s">
        <v>29</v>
      </c>
      <c r="B17" s="12" t="s">
        <v>30</v>
      </c>
      <c r="C17" s="11" t="s">
        <v>41</v>
      </c>
      <c r="D17" s="11">
        <v>86</v>
      </c>
      <c r="E17" s="13">
        <v>77.459999999999994</v>
      </c>
      <c r="F17" s="13">
        <f>D17*E17</f>
        <v>6661.5599999999995</v>
      </c>
    </row>
    <row r="18" spans="1:6" x14ac:dyDescent="0.25">
      <c r="A18" s="11" t="s">
        <v>36</v>
      </c>
      <c r="B18" s="12" t="s">
        <v>31</v>
      </c>
      <c r="C18" s="11" t="s">
        <v>41</v>
      </c>
      <c r="D18" s="11">
        <v>48</v>
      </c>
      <c r="E18" s="13">
        <v>77.459999999999994</v>
      </c>
      <c r="F18" s="13">
        <f t="shared" ref="F18:F22" si="2">D18*E18</f>
        <v>3718.08</v>
      </c>
    </row>
    <row r="19" spans="1:6" x14ac:dyDescent="0.25">
      <c r="A19" s="11" t="s">
        <v>37</v>
      </c>
      <c r="B19" s="12" t="s">
        <v>32</v>
      </c>
      <c r="C19" s="11" t="s">
        <v>41</v>
      </c>
      <c r="D19" s="11">
        <v>77</v>
      </c>
      <c r="E19" s="13">
        <v>77.459999999999994</v>
      </c>
      <c r="F19" s="13">
        <f t="shared" si="2"/>
        <v>5964.4199999999992</v>
      </c>
    </row>
    <row r="20" spans="1:6" x14ac:dyDescent="0.25">
      <c r="A20" s="11" t="s">
        <v>38</v>
      </c>
      <c r="B20" s="12" t="s">
        <v>33</v>
      </c>
      <c r="C20" s="11" t="s">
        <v>41</v>
      </c>
      <c r="D20" s="11">
        <v>59</v>
      </c>
      <c r="E20" s="13">
        <v>77.459999999999994</v>
      </c>
      <c r="F20" s="13">
        <f t="shared" si="2"/>
        <v>4570.1399999999994</v>
      </c>
    </row>
    <row r="21" spans="1:6" x14ac:dyDescent="0.25">
      <c r="A21" s="11" t="s">
        <v>39</v>
      </c>
      <c r="B21" s="12" t="s">
        <v>34</v>
      </c>
      <c r="C21" s="11" t="s">
        <v>41</v>
      </c>
      <c r="D21" s="11">
        <v>84</v>
      </c>
      <c r="E21" s="13">
        <v>77.459999999999994</v>
      </c>
      <c r="F21" s="13">
        <f t="shared" si="2"/>
        <v>6506.6399999999994</v>
      </c>
    </row>
    <row r="22" spans="1:6" x14ac:dyDescent="0.25">
      <c r="A22" s="11" t="s">
        <v>40</v>
      </c>
      <c r="B22" s="12" t="s">
        <v>35</v>
      </c>
      <c r="C22" s="11" t="s">
        <v>41</v>
      </c>
      <c r="D22" s="11">
        <v>51</v>
      </c>
      <c r="E22" s="13">
        <v>77.459999999999994</v>
      </c>
      <c r="F22" s="13">
        <f t="shared" si="2"/>
        <v>3950.4599999999996</v>
      </c>
    </row>
    <row r="23" spans="1:6" x14ac:dyDescent="0.25">
      <c r="A23" s="16" t="s">
        <v>42</v>
      </c>
      <c r="B23" s="17" t="s">
        <v>105</v>
      </c>
      <c r="C23" s="16"/>
      <c r="D23" s="16"/>
      <c r="E23" s="15"/>
      <c r="F23" s="18">
        <f>SUM(F24:F27)</f>
        <v>20991.66</v>
      </c>
    </row>
    <row r="24" spans="1:6" x14ac:dyDescent="0.25">
      <c r="A24" s="11" t="s">
        <v>43</v>
      </c>
      <c r="B24" s="12" t="s">
        <v>47</v>
      </c>
      <c r="C24" s="11" t="s">
        <v>41</v>
      </c>
      <c r="D24" s="11">
        <v>89</v>
      </c>
      <c r="E24" s="13">
        <v>77.459999999999994</v>
      </c>
      <c r="F24" s="13">
        <f>D24*E24</f>
        <v>6893.94</v>
      </c>
    </row>
    <row r="25" spans="1:6" x14ac:dyDescent="0.25">
      <c r="A25" s="11" t="s">
        <v>44</v>
      </c>
      <c r="B25" s="12" t="s">
        <v>48</v>
      </c>
      <c r="C25" s="11" t="s">
        <v>41</v>
      </c>
      <c r="D25" s="11">
        <v>69</v>
      </c>
      <c r="E25" s="13">
        <v>77.459999999999994</v>
      </c>
      <c r="F25" s="13">
        <f t="shared" ref="F25:F27" si="3">D25*E25</f>
        <v>5344.74</v>
      </c>
    </row>
    <row r="26" spans="1:6" x14ac:dyDescent="0.25">
      <c r="A26" s="11" t="s">
        <v>45</v>
      </c>
      <c r="B26" s="12" t="s">
        <v>49</v>
      </c>
      <c r="C26" s="11" t="s">
        <v>41</v>
      </c>
      <c r="D26" s="11">
        <v>85</v>
      </c>
      <c r="E26" s="13">
        <v>77.459999999999994</v>
      </c>
      <c r="F26" s="13">
        <f t="shared" si="3"/>
        <v>6584.0999999999995</v>
      </c>
    </row>
    <row r="27" spans="1:6" x14ac:dyDescent="0.25">
      <c r="A27" s="11" t="s">
        <v>46</v>
      </c>
      <c r="B27" s="12" t="s">
        <v>50</v>
      </c>
      <c r="C27" s="11" t="s">
        <v>41</v>
      </c>
      <c r="D27" s="11">
        <v>28</v>
      </c>
      <c r="E27" s="13">
        <v>77.459999999999994</v>
      </c>
      <c r="F27" s="13">
        <f t="shared" si="3"/>
        <v>2168.8799999999997</v>
      </c>
    </row>
    <row r="28" spans="1:6" x14ac:dyDescent="0.25">
      <c r="A28" s="19">
        <v>4</v>
      </c>
      <c r="B28" s="20" t="s">
        <v>61</v>
      </c>
      <c r="C28" s="19"/>
      <c r="D28" s="19"/>
      <c r="E28" s="19"/>
      <c r="F28" s="21">
        <f>SUM(F29:F33)</f>
        <v>10341.25</v>
      </c>
    </row>
    <row r="29" spans="1:6" x14ac:dyDescent="0.25">
      <c r="A29" s="11" t="s">
        <v>51</v>
      </c>
      <c r="B29" s="12" t="s">
        <v>55</v>
      </c>
      <c r="C29" s="11" t="s">
        <v>8</v>
      </c>
      <c r="D29" s="14">
        <v>1</v>
      </c>
      <c r="E29" s="13">
        <v>1454.09</v>
      </c>
      <c r="F29" s="13">
        <f>D29*E29</f>
        <v>1454.09</v>
      </c>
    </row>
    <row r="30" spans="1:6" x14ac:dyDescent="0.25">
      <c r="A30" s="11" t="s">
        <v>52</v>
      </c>
      <c r="B30" s="12" t="s">
        <v>56</v>
      </c>
      <c r="C30" s="11" t="s">
        <v>8</v>
      </c>
      <c r="D30" s="14">
        <v>2</v>
      </c>
      <c r="E30" s="13">
        <v>883.93</v>
      </c>
      <c r="F30" s="13">
        <f t="shared" ref="F30:F33" si="4">D30*E30</f>
        <v>1767.86</v>
      </c>
    </row>
    <row r="31" spans="1:6" x14ac:dyDescent="0.25">
      <c r="A31" s="11" t="s">
        <v>53</v>
      </c>
      <c r="B31" s="12" t="s">
        <v>57</v>
      </c>
      <c r="C31" s="11" t="s">
        <v>8</v>
      </c>
      <c r="D31" s="14">
        <v>1</v>
      </c>
      <c r="E31" s="13">
        <v>4840.82</v>
      </c>
      <c r="F31" s="13">
        <f t="shared" si="4"/>
        <v>4840.82</v>
      </c>
    </row>
    <row r="32" spans="1:6" x14ac:dyDescent="0.25">
      <c r="A32" s="11" t="s">
        <v>54</v>
      </c>
      <c r="B32" s="12" t="s">
        <v>58</v>
      </c>
      <c r="C32" s="11" t="s">
        <v>8</v>
      </c>
      <c r="D32" s="14">
        <v>60</v>
      </c>
      <c r="E32" s="13">
        <v>16.46</v>
      </c>
      <c r="F32" s="13">
        <f t="shared" si="4"/>
        <v>987.6</v>
      </c>
    </row>
    <row r="33" spans="1:6" x14ac:dyDescent="0.25">
      <c r="A33" s="11" t="s">
        <v>60</v>
      </c>
      <c r="B33" s="12" t="s">
        <v>59</v>
      </c>
      <c r="C33" s="11" t="s">
        <v>8</v>
      </c>
      <c r="D33" s="11">
        <v>1</v>
      </c>
      <c r="E33" s="13">
        <v>1290.8800000000001</v>
      </c>
      <c r="F33" s="13">
        <f t="shared" si="4"/>
        <v>1290.8800000000001</v>
      </c>
    </row>
    <row r="34" spans="1:6" x14ac:dyDescent="0.25">
      <c r="A34" s="19">
        <v>5</v>
      </c>
      <c r="B34" s="20" t="s">
        <v>63</v>
      </c>
      <c r="C34" s="19"/>
      <c r="D34" s="19"/>
      <c r="E34" s="19"/>
      <c r="F34" s="21">
        <f>SUM(F35:F42)</f>
        <v>2173787.7999999998</v>
      </c>
    </row>
    <row r="35" spans="1:6" x14ac:dyDescent="0.25">
      <c r="A35" s="11" t="s">
        <v>64</v>
      </c>
      <c r="B35" s="12" t="s">
        <v>47</v>
      </c>
      <c r="C35" s="11" t="s">
        <v>8</v>
      </c>
      <c r="D35" s="14">
        <v>1200</v>
      </c>
      <c r="E35" s="13">
        <v>420</v>
      </c>
      <c r="F35" s="13">
        <f>D35*E35</f>
        <v>504000</v>
      </c>
    </row>
    <row r="36" spans="1:6" x14ac:dyDescent="0.25">
      <c r="A36" s="11" t="s">
        <v>65</v>
      </c>
      <c r="B36" s="12" t="s">
        <v>48</v>
      </c>
      <c r="C36" s="11" t="s">
        <v>8</v>
      </c>
      <c r="D36" s="14">
        <v>245</v>
      </c>
      <c r="E36" s="13">
        <v>1263</v>
      </c>
      <c r="F36" s="13">
        <f t="shared" ref="F36:F42" si="5">D36*E36</f>
        <v>309435</v>
      </c>
    </row>
    <row r="37" spans="1:6" x14ac:dyDescent="0.25">
      <c r="A37" s="11" t="s">
        <v>66</v>
      </c>
      <c r="B37" s="12" t="s">
        <v>49</v>
      </c>
      <c r="C37" s="11" t="s">
        <v>8</v>
      </c>
      <c r="D37" s="14">
        <v>770</v>
      </c>
      <c r="E37" s="13">
        <v>1371</v>
      </c>
      <c r="F37" s="13">
        <f t="shared" si="5"/>
        <v>1055670</v>
      </c>
    </row>
    <row r="38" spans="1:6" x14ac:dyDescent="0.25">
      <c r="A38" s="11" t="s">
        <v>67</v>
      </c>
      <c r="B38" s="12" t="s">
        <v>50</v>
      </c>
      <c r="C38" s="11" t="s">
        <v>8</v>
      </c>
      <c r="D38" s="14">
        <v>40</v>
      </c>
      <c r="E38" s="13">
        <v>2138</v>
      </c>
      <c r="F38" s="13">
        <f t="shared" si="5"/>
        <v>85520</v>
      </c>
    </row>
    <row r="39" spans="1:6" x14ac:dyDescent="0.25">
      <c r="A39" s="11" t="s">
        <v>68</v>
      </c>
      <c r="B39" s="12" t="s">
        <v>69</v>
      </c>
      <c r="C39" s="11" t="s">
        <v>8</v>
      </c>
      <c r="D39" s="14">
        <v>1200</v>
      </c>
      <c r="E39" s="13">
        <v>50</v>
      </c>
      <c r="F39" s="13">
        <f t="shared" si="5"/>
        <v>60000</v>
      </c>
    </row>
    <row r="40" spans="1:6" x14ac:dyDescent="0.25">
      <c r="A40" s="11" t="s">
        <v>74</v>
      </c>
      <c r="B40" s="12" t="s">
        <v>70</v>
      </c>
      <c r="C40" s="11" t="s">
        <v>8</v>
      </c>
      <c r="D40" s="14">
        <v>1055</v>
      </c>
      <c r="E40" s="13">
        <v>120</v>
      </c>
      <c r="F40" s="13">
        <f t="shared" si="5"/>
        <v>126600</v>
      </c>
    </row>
    <row r="41" spans="1:6" x14ac:dyDescent="0.25">
      <c r="A41" s="11" t="s">
        <v>75</v>
      </c>
      <c r="B41" s="12" t="s">
        <v>71</v>
      </c>
      <c r="C41" s="11" t="s">
        <v>78</v>
      </c>
      <c r="D41" s="14">
        <v>14440</v>
      </c>
      <c r="E41" s="13">
        <v>0.87</v>
      </c>
      <c r="F41" s="13">
        <f t="shared" si="5"/>
        <v>12562.8</v>
      </c>
    </row>
    <row r="42" spans="1:6" x14ac:dyDescent="0.25">
      <c r="A42" s="11" t="s">
        <v>76</v>
      </c>
      <c r="B42" s="12" t="s">
        <v>73</v>
      </c>
      <c r="C42" s="11" t="s">
        <v>77</v>
      </c>
      <c r="D42" s="11">
        <v>1</v>
      </c>
      <c r="E42" s="13">
        <v>20000</v>
      </c>
      <c r="F42" s="13">
        <f t="shared" si="5"/>
        <v>20000</v>
      </c>
    </row>
    <row r="43" spans="1:6" x14ac:dyDescent="0.25">
      <c r="A43" s="19">
        <v>6</v>
      </c>
      <c r="B43" s="20" t="s">
        <v>79</v>
      </c>
      <c r="C43" s="19"/>
      <c r="D43" s="19"/>
      <c r="E43" s="19"/>
      <c r="F43" s="21">
        <f>SUM(F44:F45)</f>
        <v>125964.29999999999</v>
      </c>
    </row>
    <row r="44" spans="1:6" x14ac:dyDescent="0.25">
      <c r="A44" s="11" t="s">
        <v>80</v>
      </c>
      <c r="B44" s="12" t="s">
        <v>81</v>
      </c>
      <c r="C44" s="11" t="s">
        <v>8</v>
      </c>
      <c r="D44" s="14">
        <v>2255</v>
      </c>
      <c r="E44" s="13">
        <v>21.35</v>
      </c>
      <c r="F44" s="13">
        <f>D44*E44</f>
        <v>48144.25</v>
      </c>
    </row>
    <row r="45" spans="1:6" x14ac:dyDescent="0.25">
      <c r="A45" s="11" t="s">
        <v>83</v>
      </c>
      <c r="B45" s="12" t="s">
        <v>82</v>
      </c>
      <c r="C45" s="11" t="s">
        <v>8</v>
      </c>
      <c r="D45" s="14">
        <v>2255</v>
      </c>
      <c r="E45" s="13">
        <v>34.51</v>
      </c>
      <c r="F45" s="13">
        <f>D45*E45</f>
        <v>77820.049999999988</v>
      </c>
    </row>
    <row r="46" spans="1:6" x14ac:dyDescent="0.25">
      <c r="A46" s="19">
        <v>7</v>
      </c>
      <c r="B46" s="20" t="s">
        <v>84</v>
      </c>
      <c r="C46" s="19"/>
      <c r="D46" s="19"/>
      <c r="E46" s="19"/>
      <c r="F46" s="21">
        <f>SUM(F47)</f>
        <v>3669.33</v>
      </c>
    </row>
    <row r="47" spans="1:6" x14ac:dyDescent="0.25">
      <c r="A47" s="11" t="s">
        <v>85</v>
      </c>
      <c r="B47" s="12" t="s">
        <v>86</v>
      </c>
      <c r="C47" s="11" t="s">
        <v>8</v>
      </c>
      <c r="D47" s="11">
        <v>1</v>
      </c>
      <c r="E47" s="13">
        <v>3669.33</v>
      </c>
      <c r="F47" s="13">
        <f>D47*E47</f>
        <v>3669.33</v>
      </c>
    </row>
    <row r="48" spans="1:6" x14ac:dyDescent="0.25">
      <c r="A48" s="8" t="s">
        <v>87</v>
      </c>
      <c r="B48" s="9" t="s">
        <v>72</v>
      </c>
      <c r="C48" s="8"/>
      <c r="D48" s="8"/>
      <c r="E48" s="8"/>
      <c r="F48" s="10">
        <f>F4+F10+F15+F28+F34+F43+F46</f>
        <v>2469218.8999999994</v>
      </c>
    </row>
    <row r="49" spans="2:6" x14ac:dyDescent="0.25">
      <c r="B49" s="1" t="s">
        <v>72</v>
      </c>
    </row>
    <row r="50" spans="2:6" x14ac:dyDescent="0.25">
      <c r="F50" s="4"/>
    </row>
    <row r="51" spans="2:6" x14ac:dyDescent="0.25">
      <c r="B51" s="1" t="s">
        <v>72</v>
      </c>
    </row>
    <row r="52" spans="2:6" x14ac:dyDescent="0.25">
      <c r="B52" s="1" t="s">
        <v>72</v>
      </c>
    </row>
    <row r="53" spans="2:6" x14ac:dyDescent="0.25">
      <c r="B53" s="1" t="s">
        <v>72</v>
      </c>
    </row>
    <row r="54" spans="2:6" x14ac:dyDescent="0.25">
      <c r="B54" s="1" t="s">
        <v>72</v>
      </c>
      <c r="F54" s="3"/>
    </row>
    <row r="55" spans="2:6" x14ac:dyDescent="0.25">
      <c r="B55" s="1" t="s">
        <v>72</v>
      </c>
    </row>
    <row r="56" spans="2:6" x14ac:dyDescent="0.25">
      <c r="B56" s="1" t="s">
        <v>72</v>
      </c>
    </row>
    <row r="57" spans="2:6" x14ac:dyDescent="0.25">
      <c r="B57" s="1" t="s">
        <v>72</v>
      </c>
    </row>
    <row r="58" spans="2:6" x14ac:dyDescent="0.25">
      <c r="B58" s="1" t="s">
        <v>72</v>
      </c>
    </row>
    <row r="59" spans="2:6" x14ac:dyDescent="0.25">
      <c r="B59" s="1" t="s">
        <v>72</v>
      </c>
    </row>
    <row r="60" spans="2:6" x14ac:dyDescent="0.25">
      <c r="B60" s="1" t="s">
        <v>72</v>
      </c>
    </row>
    <row r="61" spans="2:6" x14ac:dyDescent="0.25">
      <c r="B61" s="1" t="s">
        <v>72</v>
      </c>
    </row>
    <row r="62" spans="2:6" x14ac:dyDescent="0.25">
      <c r="B62" s="1" t="s">
        <v>72</v>
      </c>
    </row>
    <row r="63" spans="2:6" x14ac:dyDescent="0.25">
      <c r="B63" s="1" t="s">
        <v>72</v>
      </c>
    </row>
    <row r="64" spans="2:6" x14ac:dyDescent="0.25">
      <c r="B64" s="1" t="s">
        <v>72</v>
      </c>
    </row>
    <row r="65" spans="2:2" x14ac:dyDescent="0.25">
      <c r="B65" s="1" t="s">
        <v>72</v>
      </c>
    </row>
    <row r="66" spans="2:2" x14ac:dyDescent="0.25">
      <c r="B66" s="1" t="s">
        <v>72</v>
      </c>
    </row>
    <row r="67" spans="2:2" x14ac:dyDescent="0.25">
      <c r="B67" s="1" t="s">
        <v>72</v>
      </c>
    </row>
    <row r="68" spans="2:2" x14ac:dyDescent="0.25">
      <c r="B68" s="1" t="s">
        <v>72</v>
      </c>
    </row>
    <row r="69" spans="2:2" x14ac:dyDescent="0.25">
      <c r="B69" s="1" t="s">
        <v>72</v>
      </c>
    </row>
    <row r="70" spans="2:2" x14ac:dyDescent="0.25">
      <c r="B70" s="1" t="s">
        <v>72</v>
      </c>
    </row>
    <row r="71" spans="2:2" x14ac:dyDescent="0.25">
      <c r="B71" s="1" t="s">
        <v>72</v>
      </c>
    </row>
    <row r="72" spans="2:2" x14ac:dyDescent="0.25">
      <c r="B72" s="1" t="s">
        <v>72</v>
      </c>
    </row>
    <row r="73" spans="2:2" x14ac:dyDescent="0.25">
      <c r="B73" s="1" t="s">
        <v>72</v>
      </c>
    </row>
    <row r="74" spans="2:2" x14ac:dyDescent="0.25">
      <c r="B74" s="1" t="s">
        <v>72</v>
      </c>
    </row>
    <row r="75" spans="2:2" x14ac:dyDescent="0.25">
      <c r="B75" s="1" t="s">
        <v>72</v>
      </c>
    </row>
    <row r="76" spans="2:2" x14ac:dyDescent="0.25">
      <c r="B76" s="1" t="s">
        <v>72</v>
      </c>
    </row>
    <row r="77" spans="2:2" x14ac:dyDescent="0.25">
      <c r="B77" s="1" t="s">
        <v>72</v>
      </c>
    </row>
    <row r="78" spans="2:2" x14ac:dyDescent="0.25">
      <c r="B78" s="1" t="s">
        <v>72</v>
      </c>
    </row>
    <row r="79" spans="2:2" x14ac:dyDescent="0.25">
      <c r="B79" s="1" t="s">
        <v>72</v>
      </c>
    </row>
    <row r="80" spans="2:2" x14ac:dyDescent="0.25">
      <c r="B80" s="1" t="s">
        <v>72</v>
      </c>
    </row>
    <row r="81" spans="2:2" x14ac:dyDescent="0.25">
      <c r="B81" s="1" t="s">
        <v>72</v>
      </c>
    </row>
    <row r="82" spans="2:2" x14ac:dyDescent="0.25">
      <c r="B82" s="1" t="s">
        <v>72</v>
      </c>
    </row>
    <row r="83" spans="2:2" x14ac:dyDescent="0.25">
      <c r="B83" s="1" t="s">
        <v>72</v>
      </c>
    </row>
    <row r="84" spans="2:2" x14ac:dyDescent="0.25">
      <c r="B84" s="1" t="s">
        <v>72</v>
      </c>
    </row>
    <row r="85" spans="2:2" x14ac:dyDescent="0.25">
      <c r="B85" s="1" t="s">
        <v>72</v>
      </c>
    </row>
    <row r="86" spans="2:2" x14ac:dyDescent="0.25">
      <c r="B86" s="1" t="s">
        <v>72</v>
      </c>
    </row>
    <row r="87" spans="2:2" x14ac:dyDescent="0.25">
      <c r="B87" s="1" t="s">
        <v>72</v>
      </c>
    </row>
    <row r="88" spans="2:2" x14ac:dyDescent="0.25">
      <c r="B88" s="1" t="s">
        <v>72</v>
      </c>
    </row>
    <row r="89" spans="2:2" x14ac:dyDescent="0.25">
      <c r="B89" s="1" t="s">
        <v>72</v>
      </c>
    </row>
    <row r="90" spans="2:2" x14ac:dyDescent="0.25">
      <c r="B90" s="1" t="s">
        <v>72</v>
      </c>
    </row>
    <row r="91" spans="2:2" x14ac:dyDescent="0.25">
      <c r="B91" s="1" t="s">
        <v>72</v>
      </c>
    </row>
    <row r="92" spans="2:2" x14ac:dyDescent="0.25">
      <c r="B92" s="1" t="s">
        <v>72</v>
      </c>
    </row>
    <row r="93" spans="2:2" x14ac:dyDescent="0.25">
      <c r="B93" s="1" t="s">
        <v>72</v>
      </c>
    </row>
    <row r="94" spans="2:2" x14ac:dyDescent="0.25">
      <c r="B94" s="1" t="s">
        <v>72</v>
      </c>
    </row>
    <row r="95" spans="2:2" x14ac:dyDescent="0.25">
      <c r="B95" s="1" t="s">
        <v>72</v>
      </c>
    </row>
    <row r="96" spans="2:2" x14ac:dyDescent="0.25">
      <c r="B96" s="1" t="s">
        <v>72</v>
      </c>
    </row>
    <row r="97" spans="2:2" x14ac:dyDescent="0.25">
      <c r="B97" s="1" t="s">
        <v>72</v>
      </c>
    </row>
    <row r="98" spans="2:2" x14ac:dyDescent="0.25">
      <c r="B98" s="1" t="s">
        <v>72</v>
      </c>
    </row>
    <row r="99" spans="2:2" x14ac:dyDescent="0.25">
      <c r="B99" s="1" t="s">
        <v>72</v>
      </c>
    </row>
    <row r="100" spans="2:2" x14ac:dyDescent="0.25">
      <c r="B100" s="1" t="s">
        <v>72</v>
      </c>
    </row>
    <row r="101" spans="2:2" x14ac:dyDescent="0.25">
      <c r="B101" s="1" t="s">
        <v>72</v>
      </c>
    </row>
    <row r="102" spans="2:2" x14ac:dyDescent="0.25">
      <c r="B102" s="1" t="s">
        <v>72</v>
      </c>
    </row>
    <row r="103" spans="2:2" x14ac:dyDescent="0.25">
      <c r="B103" s="1" t="s">
        <v>72</v>
      </c>
    </row>
    <row r="104" spans="2:2" x14ac:dyDescent="0.25">
      <c r="B104" s="1" t="s">
        <v>72</v>
      </c>
    </row>
    <row r="105" spans="2:2" x14ac:dyDescent="0.25">
      <c r="B105" s="1" t="s">
        <v>72</v>
      </c>
    </row>
    <row r="106" spans="2:2" x14ac:dyDescent="0.25">
      <c r="B106" s="1" t="s">
        <v>72</v>
      </c>
    </row>
    <row r="107" spans="2:2" x14ac:dyDescent="0.25">
      <c r="B107" s="1" t="s">
        <v>72</v>
      </c>
    </row>
    <row r="108" spans="2:2" x14ac:dyDescent="0.25">
      <c r="B108" s="1" t="s">
        <v>72</v>
      </c>
    </row>
    <row r="109" spans="2:2" x14ac:dyDescent="0.25">
      <c r="B109" s="1" t="s">
        <v>72</v>
      </c>
    </row>
    <row r="110" spans="2:2" x14ac:dyDescent="0.25">
      <c r="B110" s="1" t="s">
        <v>72</v>
      </c>
    </row>
    <row r="111" spans="2:2" x14ac:dyDescent="0.25">
      <c r="B111" s="1" t="s">
        <v>72</v>
      </c>
    </row>
    <row r="112" spans="2:2" x14ac:dyDescent="0.25">
      <c r="B112" s="1" t="s">
        <v>72</v>
      </c>
    </row>
    <row r="113" spans="2:2" x14ac:dyDescent="0.25">
      <c r="B113" s="1" t="s">
        <v>72</v>
      </c>
    </row>
    <row r="114" spans="2:2" x14ac:dyDescent="0.25">
      <c r="B114" s="1" t="s">
        <v>72</v>
      </c>
    </row>
    <row r="115" spans="2:2" x14ac:dyDescent="0.25">
      <c r="B115" s="1" t="s">
        <v>72</v>
      </c>
    </row>
    <row r="116" spans="2:2" x14ac:dyDescent="0.25">
      <c r="B116" s="1" t="s">
        <v>72</v>
      </c>
    </row>
    <row r="117" spans="2:2" x14ac:dyDescent="0.25">
      <c r="B117" s="1" t="s">
        <v>72</v>
      </c>
    </row>
    <row r="118" spans="2:2" x14ac:dyDescent="0.25">
      <c r="B118" s="1" t="s">
        <v>72</v>
      </c>
    </row>
    <row r="119" spans="2:2" x14ac:dyDescent="0.25">
      <c r="B119" s="1" t="s">
        <v>72</v>
      </c>
    </row>
    <row r="120" spans="2:2" x14ac:dyDescent="0.25">
      <c r="B120" s="1" t="s">
        <v>72</v>
      </c>
    </row>
    <row r="121" spans="2:2" x14ac:dyDescent="0.25">
      <c r="B121" s="1" t="s">
        <v>72</v>
      </c>
    </row>
    <row r="122" spans="2:2" x14ac:dyDescent="0.25">
      <c r="B122" s="1" t="s">
        <v>72</v>
      </c>
    </row>
    <row r="123" spans="2:2" x14ac:dyDescent="0.25">
      <c r="B123" s="1" t="s">
        <v>72</v>
      </c>
    </row>
    <row r="124" spans="2:2" x14ac:dyDescent="0.25">
      <c r="B124" s="1" t="s">
        <v>72</v>
      </c>
    </row>
    <row r="125" spans="2:2" x14ac:dyDescent="0.25">
      <c r="B125" s="1" t="s">
        <v>72</v>
      </c>
    </row>
    <row r="126" spans="2:2" x14ac:dyDescent="0.25">
      <c r="B126" s="1" t="s">
        <v>72</v>
      </c>
    </row>
    <row r="127" spans="2:2" x14ac:dyDescent="0.25">
      <c r="B127" s="1" t="s">
        <v>72</v>
      </c>
    </row>
    <row r="128" spans="2:2" x14ac:dyDescent="0.25">
      <c r="B128" s="1" t="s">
        <v>72</v>
      </c>
    </row>
    <row r="129" spans="2:2" x14ac:dyDescent="0.25">
      <c r="B129" s="1" t="s">
        <v>72</v>
      </c>
    </row>
    <row r="130" spans="2:2" x14ac:dyDescent="0.25">
      <c r="B130" s="1" t="s">
        <v>72</v>
      </c>
    </row>
    <row r="131" spans="2:2" x14ac:dyDescent="0.25">
      <c r="B131" s="1" t="s">
        <v>72</v>
      </c>
    </row>
    <row r="132" spans="2:2" x14ac:dyDescent="0.25">
      <c r="B132" s="1" t="s">
        <v>72</v>
      </c>
    </row>
    <row r="133" spans="2:2" x14ac:dyDescent="0.25">
      <c r="B133" s="1" t="s">
        <v>72</v>
      </c>
    </row>
    <row r="134" spans="2:2" x14ac:dyDescent="0.25">
      <c r="B134" s="1" t="s">
        <v>72</v>
      </c>
    </row>
    <row r="135" spans="2:2" x14ac:dyDescent="0.25">
      <c r="B135" s="1" t="s">
        <v>72</v>
      </c>
    </row>
  </sheetData>
  <mergeCells count="1">
    <mergeCell ref="A2:F2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"/>
  <sheetViews>
    <sheetView tabSelected="1" workbookViewId="0">
      <selection activeCell="D22" sqref="D22"/>
    </sheetView>
  </sheetViews>
  <sheetFormatPr defaultRowHeight="15.75" x14ac:dyDescent="0.25"/>
  <cols>
    <col min="1" max="1" width="9.28515625" style="28" bestFit="1" customWidth="1"/>
    <col min="2" max="2" width="51.42578125" style="29" bestFit="1" customWidth="1"/>
    <col min="3" max="3" width="14.42578125" style="28" bestFit="1" customWidth="1"/>
    <col min="4" max="4" width="14.42578125" style="29" bestFit="1" customWidth="1"/>
    <col min="5" max="5" width="14.7109375" style="29" bestFit="1" customWidth="1"/>
    <col min="6" max="6" width="15.85546875" style="29" bestFit="1" customWidth="1"/>
    <col min="7" max="7" width="16" style="29" bestFit="1" customWidth="1"/>
    <col min="8" max="12" width="17.7109375" style="29" bestFit="1" customWidth="1"/>
    <col min="13" max="16384" width="9.140625" style="29"/>
  </cols>
  <sheetData>
    <row r="1" spans="1:12" x14ac:dyDescent="0.25">
      <c r="A1" s="26" t="s">
        <v>107</v>
      </c>
      <c r="B1" s="27"/>
    </row>
    <row r="2" spans="1:12" x14ac:dyDescent="0.25">
      <c r="A2" s="30" t="s">
        <v>0</v>
      </c>
      <c r="B2" s="31" t="s">
        <v>101</v>
      </c>
      <c r="C2" s="30" t="s">
        <v>89</v>
      </c>
      <c r="D2" s="30" t="s">
        <v>91</v>
      </c>
      <c r="E2" s="30" t="s">
        <v>92</v>
      </c>
      <c r="F2" s="30" t="s">
        <v>93</v>
      </c>
      <c r="G2" s="30" t="s">
        <v>94</v>
      </c>
      <c r="H2" s="30" t="s">
        <v>95</v>
      </c>
      <c r="I2" s="30" t="s">
        <v>96</v>
      </c>
      <c r="J2" s="30" t="s">
        <v>97</v>
      </c>
      <c r="K2" s="30" t="s">
        <v>99</v>
      </c>
      <c r="L2" s="30" t="s">
        <v>108</v>
      </c>
    </row>
    <row r="3" spans="1:12" x14ac:dyDescent="0.25">
      <c r="A3" s="30">
        <v>1</v>
      </c>
      <c r="B3" s="32" t="s">
        <v>98</v>
      </c>
      <c r="C3" s="33">
        <f>ROUND([1]Orçamento!$F$3/5,2)</f>
        <v>1861.56</v>
      </c>
      <c r="D3" s="33">
        <f>ROUND([1]Orçamento!$F$3/5,2)</f>
        <v>1861.56</v>
      </c>
      <c r="E3" s="33">
        <f>ROUND([1]Orçamento!$F$3/5,2)</f>
        <v>1861.56</v>
      </c>
      <c r="F3" s="34"/>
      <c r="G3" s="34"/>
      <c r="H3" s="34"/>
      <c r="I3" s="34"/>
      <c r="J3" s="34"/>
      <c r="K3" s="33">
        <f>ROUND([1]Orçamento!$F$3/5,2)</f>
        <v>1861.56</v>
      </c>
      <c r="L3" s="33">
        <f>ROUND([1]Orçamento!$F$3-(C3+D3+E3+K3),2)</f>
        <v>1861.57</v>
      </c>
    </row>
    <row r="4" spans="1:12" ht="15" customHeight="1" x14ac:dyDescent="0.25">
      <c r="A4" s="30">
        <v>2</v>
      </c>
      <c r="B4" s="32" t="s">
        <v>88</v>
      </c>
      <c r="C4" s="34"/>
      <c r="D4" s="34"/>
      <c r="E4" s="33"/>
      <c r="F4" s="35">
        <f>[1]Orçamento!$F$15</f>
        <v>31371.299999999996</v>
      </c>
      <c r="G4" s="32"/>
      <c r="H4" s="32"/>
      <c r="I4" s="32"/>
      <c r="J4" s="32"/>
      <c r="K4" s="32"/>
      <c r="L4" s="32"/>
    </row>
    <row r="5" spans="1:12" x14ac:dyDescent="0.25">
      <c r="A5" s="30">
        <v>3</v>
      </c>
      <c r="B5" s="32" t="s">
        <v>90</v>
      </c>
      <c r="C5" s="34"/>
      <c r="D5" s="34"/>
      <c r="E5" s="32"/>
      <c r="F5" s="33">
        <f>ROUND(([1]Orçamento!$F$33/7),2)</f>
        <v>310541.11</v>
      </c>
      <c r="G5" s="33">
        <f>ROUND(([1]Orçamento!$F$33/7),2)</f>
        <v>310541.11</v>
      </c>
      <c r="H5" s="33">
        <f>ROUND(([1]Orçamento!$F$33/7),2)</f>
        <v>310541.11</v>
      </c>
      <c r="I5" s="33">
        <f>ROUND(([1]Orçamento!$F$33/7),2)</f>
        <v>310541.11</v>
      </c>
      <c r="J5" s="33">
        <f>ROUND(([1]Orçamento!$F$33/7),2)</f>
        <v>310541.11</v>
      </c>
      <c r="K5" s="33">
        <f>ROUND(([1]Orçamento!$F$33/7),2)</f>
        <v>310541.11</v>
      </c>
      <c r="L5" s="33">
        <f>ROUND([1]Orçamento!$F$33-(SUM(F5:K5)),2)</f>
        <v>310541.14</v>
      </c>
    </row>
    <row r="6" spans="1:12" x14ac:dyDescent="0.25">
      <c r="A6" s="30">
        <v>4</v>
      </c>
      <c r="B6" s="32" t="s">
        <v>102</v>
      </c>
      <c r="C6" s="34"/>
      <c r="D6" s="34"/>
      <c r="E6" s="32"/>
      <c r="F6" s="33">
        <f>ROUND(([1]Orçamento!$F$42+[1]Orçamento!$F$45)/7,2)</f>
        <v>18519.09</v>
      </c>
      <c r="G6" s="33">
        <f>ROUND(([1]Orçamento!$F$42+[1]Orçamento!$F$45)/7,2)</f>
        <v>18519.09</v>
      </c>
      <c r="H6" s="33">
        <f>ROUND(([1]Orçamento!$F$42+[1]Orçamento!$F$45)/7,2)</f>
        <v>18519.09</v>
      </c>
      <c r="I6" s="33">
        <f>ROUND(([1]Orçamento!$F$42+[1]Orçamento!$F$45)/7,2)</f>
        <v>18519.09</v>
      </c>
      <c r="J6" s="33">
        <f>ROUND(([1]Orçamento!$F$42+[1]Orçamento!$F$45)/7,2)</f>
        <v>18519.09</v>
      </c>
      <c r="K6" s="33">
        <f>ROUND(([1]Orçamento!$F$42+[1]Orçamento!$F$45)/7,2)</f>
        <v>18519.09</v>
      </c>
      <c r="L6" s="33">
        <f>(ROUND(([1]Orçamento!$F$42+[1]Orçamento!$F$45)-(SUM(F6:K6)),2))</f>
        <v>18519.09</v>
      </c>
    </row>
    <row r="7" spans="1:12" x14ac:dyDescent="0.25">
      <c r="A7" s="30">
        <v>5</v>
      </c>
      <c r="B7" s="32" t="s">
        <v>100</v>
      </c>
      <c r="C7" s="34"/>
      <c r="D7" s="32"/>
      <c r="E7" s="32"/>
      <c r="F7" s="32"/>
      <c r="G7" s="32"/>
      <c r="H7" s="32"/>
      <c r="I7" s="32"/>
      <c r="J7" s="35"/>
      <c r="K7" s="36">
        <f>[1]Orçamento!$F$22</f>
        <v>20991.66</v>
      </c>
      <c r="L7" s="32"/>
    </row>
    <row r="8" spans="1:12" x14ac:dyDescent="0.25">
      <c r="A8" s="30">
        <v>6</v>
      </c>
      <c r="B8" s="32" t="s">
        <v>21</v>
      </c>
      <c r="C8" s="34"/>
      <c r="D8" s="32"/>
      <c r="E8" s="32"/>
      <c r="F8" s="32"/>
      <c r="G8" s="32"/>
      <c r="H8" s="32"/>
      <c r="I8" s="35">
        <f>ROUND([1]Orçamento!$F$9/3,2)</f>
        <v>31261.82</v>
      </c>
      <c r="J8" s="35">
        <f>ROUND([1]Orçamento!$F$9/3,2)</f>
        <v>31261.82</v>
      </c>
      <c r="K8" s="35">
        <f>ROUND([1]Orçamento!$F$9-(I8+J8),2)</f>
        <v>31261.81</v>
      </c>
      <c r="L8" s="32"/>
    </row>
    <row r="9" spans="1:12" x14ac:dyDescent="0.25">
      <c r="A9" s="30">
        <v>7</v>
      </c>
      <c r="B9" s="32" t="s">
        <v>61</v>
      </c>
      <c r="C9" s="33">
        <f>ROUND([1]Orçamento!$F$27/2,2)</f>
        <v>5170.63</v>
      </c>
      <c r="D9" s="32"/>
      <c r="E9" s="32"/>
      <c r="F9" s="32"/>
      <c r="G9" s="32"/>
      <c r="H9" s="32"/>
      <c r="I9" s="32"/>
      <c r="J9" s="32"/>
      <c r="K9" s="32"/>
      <c r="L9" s="33">
        <f>ROUND([1]Orçamento!$F$27-C9,2)</f>
        <v>5170.62</v>
      </c>
    </row>
    <row r="10" spans="1:12" x14ac:dyDescent="0.25">
      <c r="A10" s="37" t="s">
        <v>103</v>
      </c>
      <c r="B10" s="31"/>
      <c r="C10" s="38">
        <f>SUM(C3:C9)</f>
        <v>7032.1900000000005</v>
      </c>
      <c r="D10" s="38">
        <f t="shared" ref="D10:K10" si="0">SUM(D3:D9)</f>
        <v>1861.56</v>
      </c>
      <c r="E10" s="38">
        <f>SUM(E3:E9)</f>
        <v>1861.56</v>
      </c>
      <c r="F10" s="38">
        <f t="shared" si="0"/>
        <v>360431.5</v>
      </c>
      <c r="G10" s="38">
        <f t="shared" si="0"/>
        <v>329060.2</v>
      </c>
      <c r="H10" s="38">
        <f t="shared" si="0"/>
        <v>329060.2</v>
      </c>
      <c r="I10" s="38">
        <f t="shared" si="0"/>
        <v>360322.02</v>
      </c>
      <c r="J10" s="38">
        <f t="shared" si="0"/>
        <v>360322.02</v>
      </c>
      <c r="K10" s="38">
        <f t="shared" si="0"/>
        <v>383175.23</v>
      </c>
      <c r="L10" s="38">
        <f>SUM(L3:L9)</f>
        <v>336092.42000000004</v>
      </c>
    </row>
    <row r="11" spans="1:12" x14ac:dyDescent="0.25">
      <c r="A11" s="37" t="s">
        <v>104</v>
      </c>
      <c r="B11" s="31"/>
      <c r="C11" s="39">
        <f>C10</f>
        <v>7032.1900000000005</v>
      </c>
      <c r="D11" s="40">
        <f>C11+D10</f>
        <v>8893.75</v>
      </c>
      <c r="E11" s="40">
        <f>D11+E10</f>
        <v>10755.31</v>
      </c>
      <c r="F11" s="40">
        <f t="shared" ref="F11:L11" si="1">E11+F10</f>
        <v>371186.81</v>
      </c>
      <c r="G11" s="40">
        <f t="shared" si="1"/>
        <v>700247.01</v>
      </c>
      <c r="H11" s="40">
        <f t="shared" si="1"/>
        <v>1029307.21</v>
      </c>
      <c r="I11" s="40">
        <f t="shared" si="1"/>
        <v>1389629.23</v>
      </c>
      <c r="J11" s="40">
        <f t="shared" si="1"/>
        <v>1749951.25</v>
      </c>
      <c r="K11" s="40">
        <f t="shared" si="1"/>
        <v>2133126.48</v>
      </c>
      <c r="L11" s="40">
        <f t="shared" si="1"/>
        <v>2469218.9</v>
      </c>
    </row>
  </sheetData>
  <mergeCells count="1">
    <mergeCell ref="A1:B1"/>
  </mergeCells>
  <printOptions horizontalCentered="1"/>
  <pageMargins left="0.51181102362204722" right="0.51181102362204722" top="0.78740157480314965" bottom="0.78740157480314965" header="0.31496062992125984" footer="0.31496062992125984"/>
  <pageSetup paperSize="9" scale="63" fitToHeight="2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ANEXO IV</vt:lpstr>
      <vt:lpstr>ANEXO III</vt:lpstr>
      <vt:lpstr>'ANEXO III'!Area_de_impressao</vt:lpstr>
      <vt:lpstr>'ANEXO IV'!Area_de_impressao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usaurio</cp:lastModifiedBy>
  <cp:lastPrinted>2017-08-29T18:12:34Z</cp:lastPrinted>
  <dcterms:created xsi:type="dcterms:W3CDTF">2017-07-11T13:46:52Z</dcterms:created>
  <dcterms:modified xsi:type="dcterms:W3CDTF">2018-03-02T15:08:55Z</dcterms:modified>
</cp:coreProperties>
</file>